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25" activeTab="0"/>
  </bookViews>
  <sheets>
    <sheet name="Oblicz LIN. KONTR. i Cpk" sheetId="1" r:id="rId1"/>
  </sheets>
  <definedNames>
    <definedName name="solver_adj" localSheetId="0" hidden="1">'Oblicz LIN. KONTR. i Cpk'!$C$11:$E$34,'Oblicz LIN. KONTR. i Cpk'!$J$9</definedName>
    <definedName name="solver_lin" localSheetId="0" hidden="1">0</definedName>
    <definedName name="solver_num" localSheetId="0" hidden="1">0</definedName>
    <definedName name="solver_opt" localSheetId="0" hidden="1">'Oblicz LIN. KONTR. i Cpk'!$M$35</definedName>
    <definedName name="solver_tmp" localSheetId="0" hidden="1">'Oblicz LIN. KONTR. i Cpk'!$C$11:$E$34,'Oblicz LIN. KONTR. i Cpk'!$J$9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<sst xmlns="http://schemas.openxmlformats.org/spreadsheetml/2006/main" count="76" uniqueCount="72">
  <si>
    <r>
      <t>KARTA REGULACJI PROCESU</t>
    </r>
    <r>
      <rPr>
        <sz val="10"/>
        <rFont val="Arial CE"/>
        <family val="0"/>
      </rPr>
      <t xml:space="preserve">     </t>
    </r>
    <r>
      <rPr>
        <b/>
        <sz val="10"/>
        <rFont val="Arial CE"/>
        <family val="0"/>
      </rPr>
      <t xml:space="preserve"> SPC</t>
    </r>
  </si>
  <si>
    <t>UWAGI:</t>
  </si>
  <si>
    <t>1 Dla pomiaru masy wsp.rozszerz. liniowej musi być 0 (zero)</t>
  </si>
  <si>
    <t>I ZDOLNOŚCI PROCESU</t>
  </si>
  <si>
    <t>Dane:</t>
  </si>
  <si>
    <t>3 Wypełnić pola :</t>
  </si>
  <si>
    <t>Przy założonej</t>
  </si>
  <si>
    <t>Zakłady Elektroniczne ELWRO S.A.</t>
  </si>
  <si>
    <t xml:space="preserve"> wartości </t>
  </si>
  <si>
    <t xml:space="preserve"> </t>
  </si>
  <si>
    <t>OBLICZENIA</t>
  </si>
  <si>
    <r>
      <t xml:space="preserve">Dolna granica tolerancji  </t>
    </r>
    <r>
      <rPr>
        <b/>
        <sz val="10"/>
        <rFont val="Arial CE"/>
        <family val="0"/>
      </rPr>
      <t>DGT</t>
    </r>
    <r>
      <rPr>
        <sz val="10"/>
        <rFont val="Arial CE"/>
        <family val="0"/>
      </rPr>
      <t>:</t>
    </r>
  </si>
  <si>
    <t>WYNIKI:</t>
  </si>
  <si>
    <t>GLK:</t>
  </si>
  <si>
    <t>LŚr</t>
  </si>
  <si>
    <t>DLK:</t>
  </si>
  <si>
    <t>Cpk:</t>
  </si>
  <si>
    <t>Cp:</t>
  </si>
  <si>
    <t>CpX:</t>
  </si>
  <si>
    <t>Numer:</t>
  </si>
  <si>
    <t>Data:</t>
  </si>
  <si>
    <t>Materiał:</t>
  </si>
  <si>
    <t>Styroblend PC 2065 grau 92203L</t>
  </si>
  <si>
    <t>Cpg:</t>
  </si>
  <si>
    <t>LG/CpX:</t>
  </si>
  <si>
    <t>Detal:</t>
  </si>
  <si>
    <t>Gehäuse Oberteil</t>
  </si>
  <si>
    <t>Nr rys:</t>
  </si>
  <si>
    <t>609-5439/08</t>
  </si>
  <si>
    <t>Górna Linia</t>
  </si>
  <si>
    <t>Linia</t>
  </si>
  <si>
    <t>Dolna Linia</t>
  </si>
  <si>
    <t>Zdolność</t>
  </si>
  <si>
    <t>Cpd:</t>
  </si>
  <si>
    <t>LD/CpX:</t>
  </si>
  <si>
    <t>Wydział/stanowisko:</t>
  </si>
  <si>
    <t>1100 / 50323</t>
  </si>
  <si>
    <t>Maszyna / narzędzie:</t>
  </si>
  <si>
    <t>BKT 4000/2000 / F09-1240</t>
  </si>
  <si>
    <t>Kontrolna</t>
  </si>
  <si>
    <t>Środkowa,</t>
  </si>
  <si>
    <t>procesu</t>
  </si>
  <si>
    <t>Poprawka  na skurcz wtórny</t>
  </si>
  <si>
    <t>Parametr / jedn:</t>
  </si>
  <si>
    <t>219,4±0,2  mm</t>
  </si>
  <si>
    <t>Miernik:</t>
  </si>
  <si>
    <t>2-179-0697</t>
  </si>
  <si>
    <t>Wsp. rozszerz. liniow:</t>
  </si>
  <si>
    <t>Centralna</t>
  </si>
  <si>
    <t>w jednostkach na ark:</t>
  </si>
  <si>
    <t>Lp:</t>
  </si>
  <si>
    <t>Godz:</t>
  </si>
  <si>
    <t>Pomiar1:</t>
  </si>
  <si>
    <t>Pomiar2:</t>
  </si>
  <si>
    <t>Pomiar3:</t>
  </si>
  <si>
    <t>Temperat:</t>
  </si>
  <si>
    <t>(min:)</t>
  </si>
  <si>
    <t>(mediana:)</t>
  </si>
  <si>
    <t>(max:)</t>
  </si>
  <si>
    <t>min:</t>
  </si>
  <si>
    <t>mediana:</t>
  </si>
  <si>
    <t>max:</t>
  </si>
  <si>
    <t>R:</t>
  </si>
  <si>
    <t>GGT</t>
  </si>
  <si>
    <t>DGT</t>
  </si>
  <si>
    <t>Odchylenie standard:</t>
  </si>
  <si>
    <t>R średnie:</t>
  </si>
  <si>
    <t>Opracował: Z.Filipowski</t>
  </si>
  <si>
    <t>3 X odchyl. standard:</t>
  </si>
  <si>
    <r>
      <t>2 Dla pomiaru długości wypełnić rubryki temperat i wsp. rozsz. liniowej(</t>
    </r>
    <r>
      <rPr>
        <b/>
        <u val="double"/>
        <sz val="10"/>
        <rFont val="Arial CE"/>
        <family val="2"/>
      </rPr>
      <t>J7</t>
    </r>
    <r>
      <rPr>
        <b/>
        <sz val="10"/>
        <rFont val="Arial CE"/>
        <family val="2"/>
      </rPr>
      <t>)</t>
    </r>
  </si>
  <si>
    <r>
      <t>x środkowe(mediana) / x</t>
    </r>
    <r>
      <rPr>
        <vertAlign val="subscript"/>
        <sz val="10"/>
        <rFont val="Arial CE"/>
        <family val="2"/>
      </rPr>
      <t xml:space="preserve">i   </t>
    </r>
    <r>
      <rPr>
        <sz val="10"/>
        <rFont val="Arial CE"/>
        <family val="2"/>
      </rPr>
      <t xml:space="preserve">  oraz </t>
    </r>
    <r>
      <rPr>
        <b/>
        <sz val="10"/>
        <rFont val="Arial CE"/>
        <family val="0"/>
      </rPr>
      <t>Cpk</t>
    </r>
    <r>
      <rPr>
        <sz val="10"/>
        <rFont val="Arial CE"/>
        <family val="2"/>
      </rPr>
      <t xml:space="preserve">   </t>
    </r>
    <r>
      <rPr>
        <sz val="10"/>
        <rFont val="Arial CE"/>
        <family val="0"/>
      </rPr>
      <t xml:space="preserve">       </t>
    </r>
  </si>
  <si>
    <r>
      <t xml:space="preserve">Górna granica tolerancji </t>
    </r>
    <r>
      <rPr>
        <b/>
        <sz val="10"/>
        <rFont val="Arial CE"/>
        <family val="0"/>
      </rPr>
      <t>GGT</t>
    </r>
    <r>
      <rPr>
        <sz val="10"/>
        <rFont val="Arial CE"/>
        <family val="2"/>
      </rPr>
      <t>: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</si>
</sst>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u val="single"/>
      <sz val="12"/>
      <name val="Arial CE"/>
      <family val="2"/>
    </font>
    <font>
      <b/>
      <u val="double"/>
      <sz val="10"/>
      <name val="Arial CE"/>
      <family val="2"/>
    </font>
    <font>
      <vertAlign val="subscript"/>
      <sz val="10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Continuous"/>
    </xf>
    <xf numFmtId="0" fontId="6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2" borderId="3" xfId="0" applyFont="1" applyFill="1" applyBorder="1" applyAlignment="1">
      <alignment/>
    </xf>
    <xf numFmtId="0" fontId="0" fillId="0" borderId="0" xfId="0" applyAlignment="1">
      <alignment horizontal="centerContinuous"/>
    </xf>
    <xf numFmtId="0" fontId="0" fillId="0" borderId="4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2" borderId="1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0" fillId="2" borderId="6" xfId="0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2" borderId="13" xfId="0" applyFill="1" applyBorder="1" applyAlignment="1">
      <alignment/>
    </xf>
    <xf numFmtId="14" fontId="0" fillId="2" borderId="12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7" xfId="0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left"/>
    </xf>
    <xf numFmtId="0" fontId="12" fillId="2" borderId="12" xfId="0" applyFont="1" applyFill="1" applyBorder="1" applyAlignment="1">
      <alignment/>
    </xf>
    <xf numFmtId="0" fontId="0" fillId="2" borderId="12" xfId="0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2" borderId="25" xfId="0" applyFill="1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/>
    </xf>
    <xf numFmtId="20" fontId="0" fillId="0" borderId="29" xfId="0" applyNumberFormat="1" applyBorder="1" applyAlignment="1">
      <alignment/>
    </xf>
    <xf numFmtId="0" fontId="0" fillId="2" borderId="29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5.25390625" style="0" customWidth="1"/>
    <col min="6" max="6" width="8.25390625" style="0" customWidth="1"/>
    <col min="11" max="11" width="10.375" style="0" customWidth="1"/>
    <col min="12" max="13" width="9.75390625" style="0" customWidth="1"/>
    <col min="14" max="14" width="10.25390625" style="0" customWidth="1"/>
    <col min="22" max="22" width="12.375" style="0" customWidth="1"/>
  </cols>
  <sheetData>
    <row r="1" spans="1:9" ht="15.75">
      <c r="A1" t="s">
        <v>0</v>
      </c>
      <c r="H1" s="1" t="s">
        <v>1</v>
      </c>
      <c r="I1" s="2" t="s">
        <v>2</v>
      </c>
    </row>
    <row r="2" spans="1:9" ht="16.5" thickBot="1">
      <c r="A2" t="s">
        <v>3</v>
      </c>
      <c r="H2" s="1"/>
      <c r="I2" s="3" t="s">
        <v>69</v>
      </c>
    </row>
    <row r="3" spans="1:19" ht="16.5" thickBot="1">
      <c r="A3" t="s">
        <v>70</v>
      </c>
      <c r="E3" s="4"/>
      <c r="F3" s="5" t="s">
        <v>4</v>
      </c>
      <c r="I3" s="2" t="s">
        <v>5</v>
      </c>
      <c r="K3" s="6"/>
      <c r="Q3" s="7" t="s">
        <v>6</v>
      </c>
      <c r="R3" s="8"/>
      <c r="S3" s="9"/>
    </row>
    <row r="4" spans="1:20" ht="15.75" thickBot="1">
      <c r="A4" s="10" t="s">
        <v>7</v>
      </c>
      <c r="E4" s="4"/>
      <c r="F4" s="11" t="s">
        <v>71</v>
      </c>
      <c r="G4" s="12"/>
      <c r="H4" s="12"/>
      <c r="I4" s="13">
        <v>219.6</v>
      </c>
      <c r="N4" s="14"/>
      <c r="Q4" s="15" t="s">
        <v>8</v>
      </c>
      <c r="R4" s="16" t="s">
        <v>9</v>
      </c>
      <c r="S4" s="17"/>
      <c r="T4" s="17"/>
    </row>
    <row r="5" spans="1:18" ht="16.5" thickBot="1">
      <c r="A5" s="4" t="s">
        <v>10</v>
      </c>
      <c r="F5" s="18" t="s">
        <v>11</v>
      </c>
      <c r="G5" s="19"/>
      <c r="H5" s="20"/>
      <c r="I5" s="21">
        <v>219.2</v>
      </c>
      <c r="J5" s="22" t="s">
        <v>12</v>
      </c>
      <c r="K5" s="23" t="s">
        <v>13</v>
      </c>
      <c r="L5" s="24" t="s">
        <v>14</v>
      </c>
      <c r="M5" s="24" t="s">
        <v>15</v>
      </c>
      <c r="N5" s="25" t="s">
        <v>16</v>
      </c>
      <c r="O5" s="26" t="s">
        <v>17</v>
      </c>
      <c r="P5" s="27">
        <f>(I4-I5)/(2*K36)</f>
        <v>2.147575653402608</v>
      </c>
      <c r="Q5" s="28" t="s">
        <v>18</v>
      </c>
      <c r="R5" s="29">
        <v>1.67</v>
      </c>
    </row>
    <row r="6" spans="1:18" ht="13.5" thickBot="1">
      <c r="A6" s="30" t="s">
        <v>19</v>
      </c>
      <c r="B6" s="31"/>
      <c r="C6" s="32">
        <v>11</v>
      </c>
      <c r="D6" s="30" t="s">
        <v>20</v>
      </c>
      <c r="E6" s="33">
        <v>36118</v>
      </c>
      <c r="F6" s="30" t="s">
        <v>21</v>
      </c>
      <c r="G6" s="32" t="s">
        <v>22</v>
      </c>
      <c r="H6" s="31"/>
      <c r="I6" s="34"/>
      <c r="J6" s="15"/>
      <c r="K6" s="35">
        <f>$L$6+(PRODUCT(2,SQRT(POWER($K$35,2)-PRODUCT(0.192,POWER($M$35,2)))))</f>
        <v>219.43823889769186</v>
      </c>
      <c r="L6" s="36">
        <f>AVERAGE($J$11:$L$34)</f>
        <v>219.3880185833333</v>
      </c>
      <c r="M6" s="37">
        <f>$L$6-(PRODUCT(2,SQRT(POWER($K$35,2)-PRODUCT(0.192,POWER($M$35,2)))))</f>
        <v>219.33779826897472</v>
      </c>
      <c r="N6" s="38">
        <f>MIN(P6:P7)</f>
        <v>2.0189206597692255</v>
      </c>
      <c r="O6" s="39" t="s">
        <v>23</v>
      </c>
      <c r="P6" s="40">
        <f>(I4-L6)/K36</f>
        <v>2.2762306470359897</v>
      </c>
      <c r="Q6" s="41" t="s">
        <v>24</v>
      </c>
      <c r="R6" s="42">
        <f>I4-L6-(R5*K36)+K6+R9</f>
        <v>219.53469610757645</v>
      </c>
    </row>
    <row r="7" spans="1:18" ht="13.5" thickBot="1">
      <c r="A7" s="30" t="s">
        <v>25</v>
      </c>
      <c r="B7" s="31"/>
      <c r="C7" s="32" t="s">
        <v>26</v>
      </c>
      <c r="E7" s="34"/>
      <c r="F7" s="30" t="s">
        <v>27</v>
      </c>
      <c r="G7" s="32" t="s">
        <v>28</v>
      </c>
      <c r="H7" s="31"/>
      <c r="I7" s="34"/>
      <c r="J7" s="15"/>
      <c r="K7" s="43" t="s">
        <v>29</v>
      </c>
      <c r="L7" s="44" t="s">
        <v>30</v>
      </c>
      <c r="M7" s="45" t="s">
        <v>31</v>
      </c>
      <c r="N7" s="46" t="s">
        <v>32</v>
      </c>
      <c r="O7" s="47" t="s">
        <v>33</v>
      </c>
      <c r="P7" s="48">
        <f>(L6-I5)/K36</f>
        <v>2.0189206597692255</v>
      </c>
      <c r="Q7" s="49" t="s">
        <v>34</v>
      </c>
      <c r="R7" s="50">
        <f>I5+M6-L6+(R5*K36)+R9</f>
        <v>219.34530389242352</v>
      </c>
    </row>
    <row r="8" spans="1:18" ht="13.5" thickBot="1">
      <c r="A8" s="30" t="s">
        <v>35</v>
      </c>
      <c r="B8" s="31"/>
      <c r="C8" s="31"/>
      <c r="D8" s="32" t="s">
        <v>36</v>
      </c>
      <c r="E8" s="34"/>
      <c r="F8" s="30" t="s">
        <v>37</v>
      </c>
      <c r="G8" s="31"/>
      <c r="H8" s="32" t="s">
        <v>38</v>
      </c>
      <c r="I8" s="31"/>
      <c r="J8" s="31"/>
      <c r="K8" s="51" t="s">
        <v>39</v>
      </c>
      <c r="L8" s="36" t="s">
        <v>40</v>
      </c>
      <c r="M8" s="52" t="s">
        <v>39</v>
      </c>
      <c r="N8" s="53" t="s">
        <v>41</v>
      </c>
      <c r="P8" s="54" t="s">
        <v>42</v>
      </c>
      <c r="Q8" s="12"/>
      <c r="R8" s="8"/>
    </row>
    <row r="9" spans="1:18" ht="13.5" thickBot="1">
      <c r="A9" s="30" t="s">
        <v>43</v>
      </c>
      <c r="B9" s="31"/>
      <c r="C9" s="31"/>
      <c r="D9" s="32" t="s">
        <v>44</v>
      </c>
      <c r="E9" s="34"/>
      <c r="F9" s="30" t="s">
        <v>45</v>
      </c>
      <c r="G9" s="55" t="s">
        <v>46</v>
      </c>
      <c r="H9" s="30" t="s">
        <v>47</v>
      </c>
      <c r="I9" s="31"/>
      <c r="J9" s="56">
        <v>0.0001</v>
      </c>
      <c r="L9" s="57" t="s">
        <v>48</v>
      </c>
      <c r="P9" s="18" t="s">
        <v>49</v>
      </c>
      <c r="Q9" s="19"/>
      <c r="R9" s="58">
        <v>0.04</v>
      </c>
    </row>
    <row r="10" spans="1:20" ht="12.75">
      <c r="A10" s="59" t="s">
        <v>50</v>
      </c>
      <c r="B10" s="59" t="s">
        <v>51</v>
      </c>
      <c r="C10" s="59" t="s">
        <v>52</v>
      </c>
      <c r="D10" s="59" t="s">
        <v>53</v>
      </c>
      <c r="E10" s="59" t="s">
        <v>54</v>
      </c>
      <c r="F10" s="59" t="s">
        <v>55</v>
      </c>
      <c r="G10" s="59" t="s">
        <v>56</v>
      </c>
      <c r="H10" s="59" t="s">
        <v>57</v>
      </c>
      <c r="I10" s="59" t="s">
        <v>58</v>
      </c>
      <c r="J10" s="59" t="s">
        <v>59</v>
      </c>
      <c r="K10" s="59" t="s">
        <v>60</v>
      </c>
      <c r="L10" s="59" t="s">
        <v>61</v>
      </c>
      <c r="M10" s="59" t="s">
        <v>62</v>
      </c>
      <c r="N10" s="60" t="s">
        <v>13</v>
      </c>
      <c r="O10" s="61" t="s">
        <v>14</v>
      </c>
      <c r="P10" s="62" t="s">
        <v>15</v>
      </c>
      <c r="Q10" s="63" t="s">
        <v>63</v>
      </c>
      <c r="R10" s="63" t="s">
        <v>64</v>
      </c>
      <c r="S10" s="5" t="str">
        <f>Q6</f>
        <v>LG/CpX:</v>
      </c>
      <c r="T10" s="5" t="str">
        <f>Q7</f>
        <v>LD/CpX:</v>
      </c>
    </row>
    <row r="11" spans="1:20" ht="12.75">
      <c r="A11" s="59">
        <v>1</v>
      </c>
      <c r="B11" s="64">
        <v>0.2916666666666667</v>
      </c>
      <c r="C11" s="65">
        <v>219.45</v>
      </c>
      <c r="D11" s="65">
        <v>219.42</v>
      </c>
      <c r="E11" s="65">
        <v>219.44</v>
      </c>
      <c r="F11" s="65">
        <v>22</v>
      </c>
      <c r="G11" s="59">
        <f aca="true" t="shared" si="0" ref="G11:G34">MIN(C11:E11)</f>
        <v>219.42</v>
      </c>
      <c r="H11" s="59">
        <f aca="true" t="shared" si="1" ref="H11:H34">MEDIAN(C11:E11)</f>
        <v>219.44</v>
      </c>
      <c r="I11" s="59">
        <f aca="true" t="shared" si="2" ref="I11:I34">MAX(C11:E11)</f>
        <v>219.45</v>
      </c>
      <c r="J11" s="59">
        <f aca="true" t="shared" si="3" ref="J11:J34">G11+PRODUCT(G11,(20-$F11),$J$9)</f>
        <v>219.376116</v>
      </c>
      <c r="K11" s="59">
        <f aca="true" t="shared" si="4" ref="K11:K34">H11+PRODUCT(H11,(20-$F11),$J$9)</f>
        <v>219.396112</v>
      </c>
      <c r="L11" s="59">
        <f aca="true" t="shared" si="5" ref="L11:L34">I11+PRODUCT(I11,(20-$F11),$J$9)</f>
        <v>219.40610999999998</v>
      </c>
      <c r="M11" s="59">
        <f aca="true" t="shared" si="6" ref="M11:M34">L11-J11</f>
        <v>0.029993999999987864</v>
      </c>
      <c r="N11" s="66">
        <f>$L$6+(PRODUCT(2,SQRT(POWER($K$35,2)-PRODUCT(0.192,POWER($M$35,2)))))</f>
        <v>219.43823889769186</v>
      </c>
      <c r="O11" s="36">
        <f>AVERAGE($J$11:$L$34)</f>
        <v>219.3880185833333</v>
      </c>
      <c r="P11" s="36">
        <f>$L$6-(PRODUCT(2,SQRT(POWER($K$35,2)-PRODUCT(0.192,POWER($M$35,2)))))</f>
        <v>219.33779826897472</v>
      </c>
      <c r="Q11">
        <f>I4</f>
        <v>219.6</v>
      </c>
      <c r="R11" s="67">
        <f>I5</f>
        <v>219.2</v>
      </c>
      <c r="S11" s="67">
        <f>R6</f>
        <v>219.53469610757645</v>
      </c>
      <c r="T11" s="67">
        <f>R7</f>
        <v>219.34530389242352</v>
      </c>
    </row>
    <row r="12" spans="1:13" ht="12.75">
      <c r="A12" s="59">
        <f aca="true" t="shared" si="7" ref="A12:A34">1+A11</f>
        <v>2</v>
      </c>
      <c r="B12" s="64">
        <v>0.33333333333333337</v>
      </c>
      <c r="C12" s="65">
        <v>219.47</v>
      </c>
      <c r="D12" s="65">
        <v>219.48</v>
      </c>
      <c r="E12" s="65">
        <v>219.44</v>
      </c>
      <c r="F12" s="65">
        <v>22</v>
      </c>
      <c r="G12" s="59">
        <f t="shared" si="0"/>
        <v>219.44</v>
      </c>
      <c r="H12" s="59">
        <f t="shared" si="1"/>
        <v>219.47</v>
      </c>
      <c r="I12" s="59">
        <f t="shared" si="2"/>
        <v>219.48</v>
      </c>
      <c r="J12" s="59">
        <f t="shared" si="3"/>
        <v>219.396112</v>
      </c>
      <c r="K12" s="59">
        <f t="shared" si="4"/>
        <v>219.426106</v>
      </c>
      <c r="L12" s="59">
        <f t="shared" si="5"/>
        <v>219.436104</v>
      </c>
      <c r="M12" s="59">
        <f t="shared" si="6"/>
        <v>0.03999200000001224</v>
      </c>
    </row>
    <row r="13" spans="1:13" ht="12.75">
      <c r="A13" s="59">
        <f t="shared" si="7"/>
        <v>3</v>
      </c>
      <c r="B13" s="64">
        <v>0.375</v>
      </c>
      <c r="C13" s="65">
        <v>219.45</v>
      </c>
      <c r="D13" s="65">
        <v>219.44</v>
      </c>
      <c r="E13" s="65">
        <v>219.43</v>
      </c>
      <c r="F13" s="65">
        <v>22</v>
      </c>
      <c r="G13" s="59">
        <f t="shared" si="0"/>
        <v>219.43</v>
      </c>
      <c r="H13" s="59">
        <f t="shared" si="1"/>
        <v>219.44</v>
      </c>
      <c r="I13" s="59">
        <f t="shared" si="2"/>
        <v>219.45</v>
      </c>
      <c r="J13" s="59">
        <f t="shared" si="3"/>
        <v>219.38611400000002</v>
      </c>
      <c r="K13" s="59">
        <f t="shared" si="4"/>
        <v>219.396112</v>
      </c>
      <c r="L13" s="59">
        <f t="shared" si="5"/>
        <v>219.40610999999998</v>
      </c>
      <c r="M13" s="59">
        <f t="shared" si="6"/>
        <v>0.019995999999963487</v>
      </c>
    </row>
    <row r="14" spans="1:13" ht="12.75">
      <c r="A14" s="59">
        <f t="shared" si="7"/>
        <v>4</v>
      </c>
      <c r="B14" s="64">
        <v>0.4166666666666667</v>
      </c>
      <c r="C14" s="65">
        <v>219.47</v>
      </c>
      <c r="D14" s="65">
        <v>219.41</v>
      </c>
      <c r="E14" s="65">
        <v>219.43</v>
      </c>
      <c r="F14" s="65">
        <v>22</v>
      </c>
      <c r="G14" s="59">
        <f t="shared" si="0"/>
        <v>219.41</v>
      </c>
      <c r="H14" s="59">
        <f t="shared" si="1"/>
        <v>219.43</v>
      </c>
      <c r="I14" s="59">
        <f t="shared" si="2"/>
        <v>219.47</v>
      </c>
      <c r="J14" s="59">
        <f t="shared" si="3"/>
        <v>219.366118</v>
      </c>
      <c r="K14" s="59">
        <f t="shared" si="4"/>
        <v>219.38611400000002</v>
      </c>
      <c r="L14" s="59">
        <f t="shared" si="5"/>
        <v>219.426106</v>
      </c>
      <c r="M14" s="59">
        <f t="shared" si="6"/>
        <v>0.05998800000000415</v>
      </c>
    </row>
    <row r="15" spans="1:13" ht="12.75">
      <c r="A15" s="59">
        <f t="shared" si="7"/>
        <v>5</v>
      </c>
      <c r="B15" s="64">
        <v>0.45833333333333337</v>
      </c>
      <c r="C15" s="65">
        <v>219.49</v>
      </c>
      <c r="D15" s="65">
        <v>219.41</v>
      </c>
      <c r="E15" s="65">
        <v>219.48</v>
      </c>
      <c r="F15" s="65">
        <v>24</v>
      </c>
      <c r="G15" s="59">
        <f t="shared" si="0"/>
        <v>219.41</v>
      </c>
      <c r="H15" s="59">
        <f t="shared" si="1"/>
        <v>219.48</v>
      </c>
      <c r="I15" s="59">
        <f t="shared" si="2"/>
        <v>219.49</v>
      </c>
      <c r="J15" s="59">
        <f t="shared" si="3"/>
        <v>219.322236</v>
      </c>
      <c r="K15" s="59">
        <f t="shared" si="4"/>
        <v>219.39220799999998</v>
      </c>
      <c r="L15" s="59">
        <f t="shared" si="5"/>
        <v>219.402204</v>
      </c>
      <c r="M15" s="59">
        <f t="shared" si="6"/>
        <v>0.07996800000000803</v>
      </c>
    </row>
    <row r="16" spans="1:13" ht="12.75">
      <c r="A16" s="59">
        <f t="shared" si="7"/>
        <v>6</v>
      </c>
      <c r="B16" s="64">
        <v>0.5</v>
      </c>
      <c r="C16" s="65">
        <v>219.48</v>
      </c>
      <c r="D16" s="65">
        <v>219.49</v>
      </c>
      <c r="E16" s="65">
        <v>219.52</v>
      </c>
      <c r="F16" s="65">
        <v>24</v>
      </c>
      <c r="G16" s="59">
        <f t="shared" si="0"/>
        <v>219.48</v>
      </c>
      <c r="H16" s="59">
        <f t="shared" si="1"/>
        <v>219.49</v>
      </c>
      <c r="I16" s="59">
        <f t="shared" si="2"/>
        <v>219.52</v>
      </c>
      <c r="J16" s="59">
        <f t="shared" si="3"/>
        <v>219.39220799999998</v>
      </c>
      <c r="K16" s="59">
        <f t="shared" si="4"/>
        <v>219.402204</v>
      </c>
      <c r="L16" s="59">
        <f t="shared" si="5"/>
        <v>219.43219200000001</v>
      </c>
      <c r="M16" s="59">
        <f t="shared" si="6"/>
        <v>0.03998400000003244</v>
      </c>
    </row>
    <row r="17" spans="1:13" ht="12.75">
      <c r="A17" s="59">
        <f t="shared" si="7"/>
        <v>7</v>
      </c>
      <c r="B17" s="64">
        <v>0.5416666666666667</v>
      </c>
      <c r="C17" s="65">
        <v>219.46</v>
      </c>
      <c r="D17" s="65">
        <v>219.49</v>
      </c>
      <c r="E17" s="65">
        <v>219.48</v>
      </c>
      <c r="F17" s="65">
        <v>24</v>
      </c>
      <c r="G17" s="59">
        <f t="shared" si="0"/>
        <v>219.46</v>
      </c>
      <c r="H17" s="59">
        <f t="shared" si="1"/>
        <v>219.48</v>
      </c>
      <c r="I17" s="59">
        <f t="shared" si="2"/>
        <v>219.49</v>
      </c>
      <c r="J17" s="59">
        <f t="shared" si="3"/>
        <v>219.372216</v>
      </c>
      <c r="K17" s="59">
        <f t="shared" si="4"/>
        <v>219.39220799999998</v>
      </c>
      <c r="L17" s="59">
        <f t="shared" si="5"/>
        <v>219.402204</v>
      </c>
      <c r="M17" s="59">
        <f t="shared" si="6"/>
        <v>0.029988000000003012</v>
      </c>
    </row>
    <row r="18" spans="1:13" ht="12.75">
      <c r="A18" s="59">
        <f t="shared" si="7"/>
        <v>8</v>
      </c>
      <c r="B18" s="64">
        <v>0.5833333333333334</v>
      </c>
      <c r="C18" s="65">
        <v>219.47</v>
      </c>
      <c r="D18" s="65">
        <v>219.45</v>
      </c>
      <c r="E18" s="65">
        <v>219.46</v>
      </c>
      <c r="F18" s="65">
        <v>23</v>
      </c>
      <c r="G18" s="59">
        <f t="shared" si="0"/>
        <v>219.45</v>
      </c>
      <c r="H18" s="59">
        <f t="shared" si="1"/>
        <v>219.46</v>
      </c>
      <c r="I18" s="59">
        <f t="shared" si="2"/>
        <v>219.47</v>
      </c>
      <c r="J18" s="59">
        <f t="shared" si="3"/>
        <v>219.384165</v>
      </c>
      <c r="K18" s="59">
        <f t="shared" si="4"/>
        <v>219.394162</v>
      </c>
      <c r="L18" s="59">
        <f t="shared" si="5"/>
        <v>219.404159</v>
      </c>
      <c r="M18" s="59">
        <f t="shared" si="6"/>
        <v>0.01999399999999696</v>
      </c>
    </row>
    <row r="19" spans="1:13" ht="12.75">
      <c r="A19" s="59">
        <f t="shared" si="7"/>
        <v>9</v>
      </c>
      <c r="B19" s="64">
        <v>0.625</v>
      </c>
      <c r="C19" s="65">
        <v>219.44</v>
      </c>
      <c r="D19" s="65">
        <v>219.42</v>
      </c>
      <c r="E19" s="65">
        <v>219.47</v>
      </c>
      <c r="F19" s="65">
        <v>23</v>
      </c>
      <c r="G19" s="59">
        <f t="shared" si="0"/>
        <v>219.42</v>
      </c>
      <c r="H19" s="59">
        <f t="shared" si="1"/>
        <v>219.44</v>
      </c>
      <c r="I19" s="59">
        <f t="shared" si="2"/>
        <v>219.47</v>
      </c>
      <c r="J19" s="59">
        <f t="shared" si="3"/>
        <v>219.354174</v>
      </c>
      <c r="K19" s="59">
        <f t="shared" si="4"/>
        <v>219.374168</v>
      </c>
      <c r="L19" s="59">
        <f t="shared" si="5"/>
        <v>219.404159</v>
      </c>
      <c r="M19" s="59">
        <f t="shared" si="6"/>
        <v>0.0499849999999924</v>
      </c>
    </row>
    <row r="20" spans="1:13" ht="12.75">
      <c r="A20" s="59">
        <f t="shared" si="7"/>
        <v>10</v>
      </c>
      <c r="B20" s="64">
        <v>0.6666666666666667</v>
      </c>
      <c r="C20" s="65">
        <v>219.46</v>
      </c>
      <c r="D20" s="65">
        <v>219.47</v>
      </c>
      <c r="E20" s="65">
        <v>219.48</v>
      </c>
      <c r="F20" s="65">
        <v>23</v>
      </c>
      <c r="G20" s="59">
        <f t="shared" si="0"/>
        <v>219.46</v>
      </c>
      <c r="H20" s="59">
        <f t="shared" si="1"/>
        <v>219.47</v>
      </c>
      <c r="I20" s="59">
        <f t="shared" si="2"/>
        <v>219.48</v>
      </c>
      <c r="J20" s="59">
        <f t="shared" si="3"/>
        <v>219.394162</v>
      </c>
      <c r="K20" s="59">
        <f t="shared" si="4"/>
        <v>219.404159</v>
      </c>
      <c r="L20" s="59">
        <f t="shared" si="5"/>
        <v>219.414156</v>
      </c>
      <c r="M20" s="59">
        <f t="shared" si="6"/>
        <v>0.01999399999999696</v>
      </c>
    </row>
    <row r="21" spans="1:13" ht="12.75">
      <c r="A21" s="59">
        <f t="shared" si="7"/>
        <v>11</v>
      </c>
      <c r="B21" s="64">
        <v>0.7083333333333334</v>
      </c>
      <c r="C21" s="65">
        <v>219.45</v>
      </c>
      <c r="D21" s="65">
        <v>219.48</v>
      </c>
      <c r="E21" s="65">
        <v>219.46</v>
      </c>
      <c r="F21" s="65">
        <v>23</v>
      </c>
      <c r="G21" s="59">
        <f t="shared" si="0"/>
        <v>219.45</v>
      </c>
      <c r="H21" s="59">
        <f t="shared" si="1"/>
        <v>219.46</v>
      </c>
      <c r="I21" s="59">
        <f t="shared" si="2"/>
        <v>219.48</v>
      </c>
      <c r="J21" s="59">
        <f t="shared" si="3"/>
        <v>219.384165</v>
      </c>
      <c r="K21" s="59">
        <f t="shared" si="4"/>
        <v>219.394162</v>
      </c>
      <c r="L21" s="59">
        <f t="shared" si="5"/>
        <v>219.414156</v>
      </c>
      <c r="M21" s="59">
        <f t="shared" si="6"/>
        <v>0.029990999999995438</v>
      </c>
    </row>
    <row r="22" spans="1:13" ht="12.75">
      <c r="A22" s="59">
        <f t="shared" si="7"/>
        <v>12</v>
      </c>
      <c r="B22" s="64">
        <v>0.75</v>
      </c>
      <c r="C22" s="65">
        <v>219.46</v>
      </c>
      <c r="D22" s="65">
        <v>219.4</v>
      </c>
      <c r="E22" s="65">
        <v>219.43</v>
      </c>
      <c r="F22" s="65">
        <v>23</v>
      </c>
      <c r="G22" s="59">
        <f t="shared" si="0"/>
        <v>219.4</v>
      </c>
      <c r="H22" s="59">
        <f t="shared" si="1"/>
        <v>219.43</v>
      </c>
      <c r="I22" s="59">
        <f t="shared" si="2"/>
        <v>219.46</v>
      </c>
      <c r="J22" s="59">
        <f t="shared" si="3"/>
        <v>219.33418</v>
      </c>
      <c r="K22" s="59">
        <f t="shared" si="4"/>
        <v>219.364171</v>
      </c>
      <c r="L22" s="59">
        <f t="shared" si="5"/>
        <v>219.394162</v>
      </c>
      <c r="M22" s="59">
        <f t="shared" si="6"/>
        <v>0.059981999999990876</v>
      </c>
    </row>
    <row r="23" spans="1:13" ht="12.75">
      <c r="A23" s="59">
        <f t="shared" si="7"/>
        <v>13</v>
      </c>
      <c r="B23" s="64">
        <v>0.7916666666666667</v>
      </c>
      <c r="C23" s="65">
        <v>219.44</v>
      </c>
      <c r="D23" s="65">
        <v>219.44</v>
      </c>
      <c r="E23" s="65">
        <v>219.43</v>
      </c>
      <c r="F23" s="65">
        <v>23</v>
      </c>
      <c r="G23" s="59">
        <f t="shared" si="0"/>
        <v>219.43</v>
      </c>
      <c r="H23" s="59">
        <f t="shared" si="1"/>
        <v>219.44</v>
      </c>
      <c r="I23" s="59">
        <f t="shared" si="2"/>
        <v>219.44</v>
      </c>
      <c r="J23" s="59">
        <f t="shared" si="3"/>
        <v>219.364171</v>
      </c>
      <c r="K23" s="59">
        <f t="shared" si="4"/>
        <v>219.374168</v>
      </c>
      <c r="L23" s="59">
        <f t="shared" si="5"/>
        <v>219.374168</v>
      </c>
      <c r="M23" s="59">
        <f t="shared" si="6"/>
        <v>0.00999699999999848</v>
      </c>
    </row>
    <row r="24" spans="1:13" ht="12.75">
      <c r="A24" s="59">
        <f t="shared" si="7"/>
        <v>14</v>
      </c>
      <c r="B24" s="64">
        <v>0.8333333333333333</v>
      </c>
      <c r="C24" s="65">
        <v>219.47</v>
      </c>
      <c r="D24" s="65">
        <v>219.46</v>
      </c>
      <c r="E24" s="65">
        <v>219.47</v>
      </c>
      <c r="F24" s="65">
        <v>23</v>
      </c>
      <c r="G24" s="59">
        <f t="shared" si="0"/>
        <v>219.46</v>
      </c>
      <c r="H24" s="59">
        <f t="shared" si="1"/>
        <v>219.47</v>
      </c>
      <c r="I24" s="59">
        <f t="shared" si="2"/>
        <v>219.47</v>
      </c>
      <c r="J24" s="59">
        <f t="shared" si="3"/>
        <v>219.394162</v>
      </c>
      <c r="K24" s="59">
        <f t="shared" si="4"/>
        <v>219.404159</v>
      </c>
      <c r="L24" s="59">
        <f t="shared" si="5"/>
        <v>219.404159</v>
      </c>
      <c r="M24" s="59">
        <f t="shared" si="6"/>
        <v>0.00999699999999848</v>
      </c>
    </row>
    <row r="25" spans="1:13" ht="12.75">
      <c r="A25" s="59">
        <f t="shared" si="7"/>
        <v>15</v>
      </c>
      <c r="B25" s="64">
        <v>0.875</v>
      </c>
      <c r="C25" s="65">
        <v>219.45</v>
      </c>
      <c r="D25" s="65">
        <v>219.43</v>
      </c>
      <c r="E25" s="65">
        <v>219.47</v>
      </c>
      <c r="F25" s="65">
        <v>23</v>
      </c>
      <c r="G25" s="59">
        <f t="shared" si="0"/>
        <v>219.43</v>
      </c>
      <c r="H25" s="59">
        <f t="shared" si="1"/>
        <v>219.45</v>
      </c>
      <c r="I25" s="59">
        <f t="shared" si="2"/>
        <v>219.47</v>
      </c>
      <c r="J25" s="59">
        <f t="shared" si="3"/>
        <v>219.364171</v>
      </c>
      <c r="K25" s="59">
        <f t="shared" si="4"/>
        <v>219.384165</v>
      </c>
      <c r="L25" s="59">
        <f t="shared" si="5"/>
        <v>219.404159</v>
      </c>
      <c r="M25" s="59">
        <f t="shared" si="6"/>
        <v>0.03998799999999392</v>
      </c>
    </row>
    <row r="26" spans="1:13" ht="12.75">
      <c r="A26" s="59">
        <f t="shared" si="7"/>
        <v>16</v>
      </c>
      <c r="B26" s="64">
        <v>0.9166666666666667</v>
      </c>
      <c r="C26" s="65">
        <v>219.48</v>
      </c>
      <c r="D26" s="65">
        <v>219.5</v>
      </c>
      <c r="E26" s="65">
        <v>219.5</v>
      </c>
      <c r="F26" s="65">
        <v>22</v>
      </c>
      <c r="G26" s="59">
        <f t="shared" si="0"/>
        <v>219.48</v>
      </c>
      <c r="H26" s="59">
        <f t="shared" si="1"/>
        <v>219.5</v>
      </c>
      <c r="I26" s="59">
        <f t="shared" si="2"/>
        <v>219.5</v>
      </c>
      <c r="J26" s="59">
        <f t="shared" si="3"/>
        <v>219.436104</v>
      </c>
      <c r="K26" s="59">
        <f t="shared" si="4"/>
        <v>219.4561</v>
      </c>
      <c r="L26" s="59">
        <f t="shared" si="5"/>
        <v>219.4561</v>
      </c>
      <c r="M26" s="59">
        <f t="shared" si="6"/>
        <v>0.01999599999999191</v>
      </c>
    </row>
    <row r="27" spans="1:13" ht="12.75">
      <c r="A27" s="59">
        <f t="shared" si="7"/>
        <v>17</v>
      </c>
      <c r="B27" s="64">
        <v>0.9583333333333333</v>
      </c>
      <c r="C27" s="65">
        <v>219.46</v>
      </c>
      <c r="D27" s="65">
        <v>219.47</v>
      </c>
      <c r="E27" s="65">
        <v>219.44</v>
      </c>
      <c r="F27" s="65">
        <v>22</v>
      </c>
      <c r="G27" s="59">
        <f t="shared" si="0"/>
        <v>219.44</v>
      </c>
      <c r="H27" s="59">
        <f t="shared" si="1"/>
        <v>219.46</v>
      </c>
      <c r="I27" s="59">
        <f t="shared" si="2"/>
        <v>219.47</v>
      </c>
      <c r="J27" s="59">
        <f t="shared" si="3"/>
        <v>219.396112</v>
      </c>
      <c r="K27" s="59">
        <f t="shared" si="4"/>
        <v>219.416108</v>
      </c>
      <c r="L27" s="59">
        <f t="shared" si="5"/>
        <v>219.426106</v>
      </c>
      <c r="M27" s="59">
        <f t="shared" si="6"/>
        <v>0.029994000000016285</v>
      </c>
    </row>
    <row r="28" spans="1:13" ht="12.75">
      <c r="A28" s="59">
        <f t="shared" si="7"/>
        <v>18</v>
      </c>
      <c r="B28" s="64">
        <v>1</v>
      </c>
      <c r="C28" s="65">
        <v>219.41</v>
      </c>
      <c r="D28" s="65">
        <v>219.42</v>
      </c>
      <c r="E28" s="65">
        <v>219.43</v>
      </c>
      <c r="F28" s="65">
        <v>22</v>
      </c>
      <c r="G28" s="59">
        <f t="shared" si="0"/>
        <v>219.41</v>
      </c>
      <c r="H28" s="59">
        <f t="shared" si="1"/>
        <v>219.42</v>
      </c>
      <c r="I28" s="59">
        <f t="shared" si="2"/>
        <v>219.43</v>
      </c>
      <c r="J28" s="59">
        <f t="shared" si="3"/>
        <v>219.366118</v>
      </c>
      <c r="K28" s="59">
        <f t="shared" si="4"/>
        <v>219.376116</v>
      </c>
      <c r="L28" s="59">
        <f t="shared" si="5"/>
        <v>219.38611400000002</v>
      </c>
      <c r="M28" s="59">
        <f t="shared" si="6"/>
        <v>0.01999600000002033</v>
      </c>
    </row>
    <row r="29" spans="1:13" ht="12.75">
      <c r="A29" s="59">
        <f t="shared" si="7"/>
        <v>19</v>
      </c>
      <c r="B29" s="64">
        <v>1.0416666666666667</v>
      </c>
      <c r="C29" s="65">
        <v>219.48</v>
      </c>
      <c r="D29" s="65">
        <v>219.41</v>
      </c>
      <c r="E29" s="65">
        <v>219.44</v>
      </c>
      <c r="F29" s="65">
        <v>22</v>
      </c>
      <c r="G29" s="59">
        <f t="shared" si="0"/>
        <v>219.41</v>
      </c>
      <c r="H29" s="59">
        <f t="shared" si="1"/>
        <v>219.44</v>
      </c>
      <c r="I29" s="59">
        <f t="shared" si="2"/>
        <v>219.48</v>
      </c>
      <c r="J29" s="59">
        <f t="shared" si="3"/>
        <v>219.366118</v>
      </c>
      <c r="K29" s="59">
        <f t="shared" si="4"/>
        <v>219.396112</v>
      </c>
      <c r="L29" s="59">
        <f t="shared" si="5"/>
        <v>219.436104</v>
      </c>
      <c r="M29" s="59">
        <f t="shared" si="6"/>
        <v>0.0699860000000001</v>
      </c>
    </row>
    <row r="30" spans="1:13" ht="12.75">
      <c r="A30" s="59">
        <f t="shared" si="7"/>
        <v>20</v>
      </c>
      <c r="B30" s="64">
        <v>1.0833333333333333</v>
      </c>
      <c r="C30" s="65">
        <v>219.44</v>
      </c>
      <c r="D30" s="65">
        <v>219.42</v>
      </c>
      <c r="E30" s="65">
        <v>219.5</v>
      </c>
      <c r="F30" s="65">
        <v>23</v>
      </c>
      <c r="G30" s="59">
        <f t="shared" si="0"/>
        <v>219.42</v>
      </c>
      <c r="H30" s="59">
        <f t="shared" si="1"/>
        <v>219.44</v>
      </c>
      <c r="I30" s="59">
        <f t="shared" si="2"/>
        <v>219.5</v>
      </c>
      <c r="J30" s="59">
        <f t="shared" si="3"/>
        <v>219.354174</v>
      </c>
      <c r="K30" s="59">
        <f t="shared" si="4"/>
        <v>219.374168</v>
      </c>
      <c r="L30" s="59">
        <f t="shared" si="5"/>
        <v>219.43415</v>
      </c>
      <c r="M30" s="59">
        <f t="shared" si="6"/>
        <v>0.07997599999998783</v>
      </c>
    </row>
    <row r="31" spans="1:13" ht="12.75">
      <c r="A31" s="59">
        <f t="shared" si="7"/>
        <v>21</v>
      </c>
      <c r="B31" s="64">
        <v>1.125</v>
      </c>
      <c r="C31" s="65">
        <v>219.43</v>
      </c>
      <c r="D31" s="65">
        <v>219.4</v>
      </c>
      <c r="E31" s="65">
        <v>219.45</v>
      </c>
      <c r="F31" s="65">
        <v>23</v>
      </c>
      <c r="G31" s="59">
        <f t="shared" si="0"/>
        <v>219.4</v>
      </c>
      <c r="H31" s="59">
        <f t="shared" si="1"/>
        <v>219.43</v>
      </c>
      <c r="I31" s="59">
        <f t="shared" si="2"/>
        <v>219.45</v>
      </c>
      <c r="J31" s="59">
        <f t="shared" si="3"/>
        <v>219.33418</v>
      </c>
      <c r="K31" s="59">
        <f t="shared" si="4"/>
        <v>219.364171</v>
      </c>
      <c r="L31" s="59">
        <f t="shared" si="5"/>
        <v>219.384165</v>
      </c>
      <c r="M31" s="59">
        <f t="shared" si="6"/>
        <v>0.0499849999999924</v>
      </c>
    </row>
    <row r="32" spans="1:13" ht="12.75">
      <c r="A32" s="59">
        <f t="shared" si="7"/>
        <v>22</v>
      </c>
      <c r="B32" s="64">
        <v>1.1666666666666667</v>
      </c>
      <c r="C32" s="65">
        <v>219.44</v>
      </c>
      <c r="D32" s="65">
        <v>219.4</v>
      </c>
      <c r="E32" s="65">
        <v>219.42</v>
      </c>
      <c r="F32" s="65">
        <v>23</v>
      </c>
      <c r="G32" s="59">
        <f t="shared" si="0"/>
        <v>219.4</v>
      </c>
      <c r="H32" s="59">
        <f t="shared" si="1"/>
        <v>219.42</v>
      </c>
      <c r="I32" s="59">
        <f t="shared" si="2"/>
        <v>219.44</v>
      </c>
      <c r="J32" s="59">
        <f t="shared" si="3"/>
        <v>219.33418</v>
      </c>
      <c r="K32" s="59">
        <f t="shared" si="4"/>
        <v>219.354174</v>
      </c>
      <c r="L32" s="59">
        <f t="shared" si="5"/>
        <v>219.374168</v>
      </c>
      <c r="M32" s="59">
        <f t="shared" si="6"/>
        <v>0.03998799999999392</v>
      </c>
    </row>
    <row r="33" spans="1:13" ht="12.75">
      <c r="A33" s="59">
        <f t="shared" si="7"/>
        <v>23</v>
      </c>
      <c r="B33" s="64">
        <v>1.2083333333333333</v>
      </c>
      <c r="C33" s="65">
        <v>219.42</v>
      </c>
      <c r="D33" s="65">
        <v>219.4</v>
      </c>
      <c r="E33" s="65">
        <v>219.44</v>
      </c>
      <c r="F33" s="65">
        <v>24</v>
      </c>
      <c r="G33" s="59">
        <f t="shared" si="0"/>
        <v>219.4</v>
      </c>
      <c r="H33" s="59">
        <f t="shared" si="1"/>
        <v>219.42</v>
      </c>
      <c r="I33" s="59">
        <f t="shared" si="2"/>
        <v>219.44</v>
      </c>
      <c r="J33" s="59">
        <f t="shared" si="3"/>
        <v>219.31224</v>
      </c>
      <c r="K33" s="59">
        <f t="shared" si="4"/>
        <v>219.33223199999998</v>
      </c>
      <c r="L33" s="59">
        <f t="shared" si="5"/>
        <v>219.352224</v>
      </c>
      <c r="M33" s="59">
        <f t="shared" si="6"/>
        <v>0.039984000000004016</v>
      </c>
    </row>
    <row r="34" spans="1:20" ht="13.5" thickBot="1">
      <c r="A34" s="59">
        <f t="shared" si="7"/>
        <v>24</v>
      </c>
      <c r="B34" s="64">
        <v>1.25</v>
      </c>
      <c r="C34" s="65">
        <v>219.44</v>
      </c>
      <c r="D34" s="65">
        <v>219.53</v>
      </c>
      <c r="E34" s="65">
        <v>219.42</v>
      </c>
      <c r="F34" s="65">
        <v>24</v>
      </c>
      <c r="G34" s="59">
        <f t="shared" si="0"/>
        <v>219.42</v>
      </c>
      <c r="H34" s="59">
        <f t="shared" si="1"/>
        <v>219.44</v>
      </c>
      <c r="I34" s="59">
        <f t="shared" si="2"/>
        <v>219.53</v>
      </c>
      <c r="J34" s="59">
        <f t="shared" si="3"/>
        <v>219.33223199999998</v>
      </c>
      <c r="K34" s="59">
        <f t="shared" si="4"/>
        <v>219.352224</v>
      </c>
      <c r="L34" s="59">
        <f t="shared" si="5"/>
        <v>219.442188</v>
      </c>
      <c r="M34" s="59">
        <f t="shared" si="6"/>
        <v>0.10995600000001104</v>
      </c>
      <c r="N34" s="68">
        <f>$L$6+(PRODUCT(2,SQRT(POWER($K$35,2)-PRODUCT(0.192,POWER($M$35,2)))))</f>
        <v>219.43823889769186</v>
      </c>
      <c r="O34" s="68">
        <f>AVERAGE($J$11:$L$34)</f>
        <v>219.3880185833333</v>
      </c>
      <c r="P34" s="68">
        <f>$L$6-(PRODUCT(2,SQRT(POWER($K$35,2)-PRODUCT(0.192,POWER($M$35,2)))))</f>
        <v>219.33779826897472</v>
      </c>
      <c r="Q34" s="17">
        <f>Q11</f>
        <v>219.6</v>
      </c>
      <c r="R34" s="17">
        <f>R11</f>
        <v>219.2</v>
      </c>
      <c r="S34">
        <f>S11</f>
        <v>219.53469610757645</v>
      </c>
      <c r="T34">
        <f>T11</f>
        <v>219.34530389242352</v>
      </c>
    </row>
    <row r="35" spans="9:13" ht="13.5" thickBot="1">
      <c r="I35" s="30" t="s">
        <v>65</v>
      </c>
      <c r="J35" s="31"/>
      <c r="K35" s="34">
        <f>STDEVP(J11:L34)</f>
        <v>0.031042755844731845</v>
      </c>
      <c r="L35" s="30" t="s">
        <v>66</v>
      </c>
      <c r="M35" s="34">
        <f>SUM(M11:M34)/24</f>
        <v>0.04165412499999969</v>
      </c>
    </row>
    <row r="36" spans="3:13" ht="12.75">
      <c r="C36" t="s">
        <v>67</v>
      </c>
      <c r="I36" t="s">
        <v>68</v>
      </c>
      <c r="K36">
        <f>3*K35</f>
        <v>0.09312826753419554</v>
      </c>
      <c r="M36" s="17"/>
    </row>
  </sheetData>
  <printOptions/>
  <pageMargins left="0" right="0.08" top="0.984251968503937" bottom="0.984251968503937" header="0.5118110236220472" footer="0.5118110236220472"/>
  <pageSetup horizontalDpi="120" verticalDpi="12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Filipowski</dc:creator>
  <cp:keywords/>
  <dc:description/>
  <cp:lastModifiedBy>Filipowski</cp:lastModifiedBy>
  <dcterms:created xsi:type="dcterms:W3CDTF">2005-05-04T16:56:30Z</dcterms:created>
  <dcterms:modified xsi:type="dcterms:W3CDTF">2005-05-04T16:58:42Z</dcterms:modified>
  <cp:category/>
  <cp:version/>
  <cp:contentType/>
  <cp:contentStatus/>
</cp:coreProperties>
</file>